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30240" windowHeight="17360" tabRatio="600" firstSheet="0" activeTab="0" autoFilterDateGrouping="1"/>
  </bookViews>
  <sheets>
    <sheet name="ROI Calculator" sheetId="1" state="visible" r:id="rId1"/>
    <sheet name="Methodology" sheetId="2" state="visible" r:id="rId2"/>
  </sheets>
  <definedNames>
    <definedName name="_xlnm.Print_Area" localSheetId="0">'ROI Calculator'!$A$1:$G$50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₹&quot;#,##0"/>
    <numFmt numFmtId="165" formatCode="&quot;₹&quot;#,##0_);[Red]\(&quot;₹&quot;#,##0\)"/>
    <numFmt numFmtId="166" formatCode="0.0&quot;x&quot;"/>
    <numFmt numFmtId="167" formatCode="0&quot; night(s)&quot;"/>
  </numFmts>
  <fonts count="22">
    <font>
      <name val="Calibri"/>
      <family val="2"/>
      <color theme="1"/>
      <sz val="11"/>
      <scheme val="minor"/>
    </font>
    <font>
      <name val="Calibri"/>
      <family val="2"/>
      <b val="1"/>
      <color rgb="FF0C0D11"/>
      <sz val="22"/>
    </font>
    <font>
      <name val="Calibri"/>
      <family val="2"/>
      <b val="1"/>
      <color rgb="FF8A8580"/>
      <sz val="10"/>
    </font>
    <font>
      <name val="Calibri"/>
      <family val="2"/>
      <color rgb="FF0C0D11"/>
      <sz val="11"/>
    </font>
    <font>
      <name val="Calibri"/>
      <family val="2"/>
      <i val="1"/>
      <color rgb="FF8A8580"/>
      <sz val="11"/>
    </font>
    <font>
      <name val="Calibri"/>
      <family val="2"/>
      <b val="1"/>
      <color rgb="FF0C0D11"/>
      <sz val="12"/>
    </font>
    <font>
      <name val="Calibri"/>
      <family val="2"/>
      <i val="1"/>
      <color rgb="FF8A8580"/>
      <sz val="12"/>
    </font>
    <font>
      <name val="Calibri"/>
      <family val="2"/>
      <b val="1"/>
      <color rgb="FFF2F1EF"/>
      <sz val="12"/>
    </font>
    <font>
      <name val="Calibri"/>
      <family val="2"/>
      <b val="1"/>
      <color rgb="FFEE6F57"/>
      <sz val="14"/>
    </font>
    <font>
      <name val="Calibri"/>
      <family val="2"/>
      <b val="1"/>
      <color rgb="FFF2F1EF"/>
      <sz val="10"/>
    </font>
    <font>
      <name val="Calibri"/>
      <family val="2"/>
      <b val="1"/>
      <color rgb="FF0C0D11"/>
      <sz val="11"/>
    </font>
    <font>
      <name val="Calibri"/>
      <family val="2"/>
      <i val="1"/>
      <color rgb="FF0C0D11"/>
      <sz val="11"/>
    </font>
    <font>
      <name val="Calibri"/>
      <family val="2"/>
      <b val="1"/>
      <color rgb="FF1F8F4B"/>
      <sz val="13"/>
    </font>
    <font>
      <name val="Calibri"/>
      <family val="2"/>
      <b val="1"/>
      <color rgb="FF1F8F4B"/>
      <sz val="11"/>
    </font>
    <font>
      <name val="Calibri"/>
      <family val="2"/>
      <color rgb="FF0C0D11"/>
      <sz val="12"/>
    </font>
    <font>
      <name val="Calibri"/>
      <family val="2"/>
      <b val="1"/>
      <color rgb="FF1F8F4B"/>
      <sz val="14"/>
    </font>
    <font>
      <name val="Calibri"/>
      <family val="2"/>
      <b val="1"/>
      <color rgb="FFF2F1EF"/>
      <sz val="14"/>
    </font>
    <font>
      <name val="Calibri"/>
      <family val="2"/>
      <b val="1"/>
      <color rgb="FFEE6F57"/>
      <sz val="24"/>
    </font>
    <font>
      <name val="Calibri"/>
      <family val="2"/>
      <b val="1"/>
      <color rgb="FF0C0D11"/>
      <sz val="14"/>
    </font>
    <font>
      <name val="Calibri"/>
      <family val="2"/>
      <b val="1"/>
      <color rgb="FF0C0D11"/>
      <sz val="18"/>
    </font>
    <font>
      <name val="Calibri"/>
      <family val="2"/>
      <color rgb="FF0C0D11"/>
      <sz val="11"/>
    </font>
    <font>
      <name val="Calibri (Body)"/>
      <b val="1"/>
      <color theme="1"/>
      <sz val="10"/>
    </font>
  </fonts>
  <fills count="8">
    <fill>
      <patternFill/>
    </fill>
    <fill>
      <patternFill patternType="gray125"/>
    </fill>
    <fill>
      <patternFill patternType="solid">
        <fgColor rgb="FFEE6F57"/>
      </patternFill>
    </fill>
    <fill>
      <patternFill patternType="solid">
        <fgColor rgb="FFFCE9E3"/>
      </patternFill>
    </fill>
    <fill>
      <patternFill patternType="solid">
        <fgColor rgb="FFE5E2DD"/>
      </patternFill>
    </fill>
    <fill>
      <patternFill patternType="solid">
        <fgColor rgb="FF0C0D11"/>
      </patternFill>
    </fill>
    <fill>
      <patternFill patternType="solid">
        <fgColor rgb="FFFFFFFF"/>
      </patternFill>
    </fill>
    <fill>
      <patternFill patternType="solid">
        <fgColor rgb="FFFAF9F7"/>
      </patternFill>
    </fill>
  </fills>
  <borders count="11">
    <border>
      <left/>
      <right/>
      <top/>
      <bottom/>
      <diagonal/>
    </border>
    <border>
      <left/>
      <right/>
      <top/>
      <bottom style="thin">
        <color rgb="FFE7E5E1"/>
      </bottom>
      <diagonal/>
    </border>
    <border>
      <left style="thin">
        <color rgb="FFE7E5E1"/>
      </left>
      <right style="thin">
        <color rgb="FFE7E5E1"/>
      </right>
      <top style="thin">
        <color rgb="FFE7E5E1"/>
      </top>
      <bottom style="thin">
        <color rgb="FFE7E5E1"/>
      </bottom>
      <diagonal/>
    </border>
    <border>
      <left style="thin">
        <color rgb="FFE7E5E1"/>
      </left>
      <right style="thin">
        <color rgb="FFE7E5E1"/>
      </right>
      <top style="medium">
        <color rgb="FF2A2B30"/>
      </top>
      <bottom style="medium">
        <color rgb="FF2A2B30"/>
      </bottom>
      <diagonal/>
    </border>
    <border>
      <left/>
      <right/>
      <top style="thin">
        <color rgb="FFE7E5E1"/>
      </top>
      <bottom style="thin">
        <color rgb="FFE7E5E1"/>
      </bottom>
      <diagonal/>
    </border>
    <border>
      <left/>
      <right style="thin">
        <color rgb="FFE7E5E1"/>
      </right>
      <top style="thin">
        <color rgb="FFE7E5E1"/>
      </top>
      <bottom style="thin">
        <color rgb="FFE7E5E1"/>
      </bottom>
      <diagonal/>
    </border>
    <border>
      <left/>
      <right style="thin">
        <color rgb="FFE7E5E1"/>
      </right>
      <top style="medium">
        <color rgb="FF2A2B30"/>
      </top>
      <bottom style="medium">
        <color rgb="FF2A2B30"/>
      </bottom>
      <diagonal/>
    </border>
    <border>
      <left/>
      <right/>
      <top style="thin">
        <color rgb="FFE7E5E1"/>
      </top>
      <bottom/>
      <diagonal/>
    </border>
    <border>
      <left/>
      <right style="thin">
        <color rgb="FFE7E5E1"/>
      </right>
      <top style="thin">
        <color rgb="FFE7E5E1"/>
      </top>
      <bottom/>
      <diagonal/>
    </border>
    <border>
      <left/>
      <right/>
      <top style="medium">
        <color rgb="FF2A2B30"/>
      </top>
      <bottom/>
      <diagonal/>
    </border>
    <border>
      <left/>
      <right style="thin">
        <color rgb="FFE7E5E1"/>
      </right>
      <top style="medium">
        <color rgb="FF2A2B30"/>
      </top>
      <bottom/>
      <diagonal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0" fillId="2" borderId="0" pivotButton="0" quotePrefix="0" xfId="0"/>
    <xf numFmtId="0" fontId="9" fillId="5" borderId="3" applyAlignment="1" pivotButton="0" quotePrefix="0" xfId="0">
      <alignment horizontal="left" vertical="center"/>
    </xf>
    <xf numFmtId="0" fontId="9" fillId="5" borderId="3" applyAlignment="1" pivotButton="0" quotePrefix="0" xfId="0">
      <alignment horizontal="center" vertical="center"/>
    </xf>
    <xf numFmtId="0" fontId="3" fillId="6" borderId="2" applyAlignment="1" pivotButton="0" quotePrefix="0" xfId="0">
      <alignment vertical="center" wrapText="1"/>
    </xf>
    <xf numFmtId="164" fontId="3" fillId="6" borderId="2" applyAlignment="1" pivotButton="0" quotePrefix="0" xfId="0">
      <alignment horizontal="right" vertical="center"/>
    </xf>
    <xf numFmtId="0" fontId="3" fillId="7" borderId="2" applyAlignment="1" pivotButton="0" quotePrefix="0" xfId="0">
      <alignment vertical="center" wrapText="1"/>
    </xf>
    <xf numFmtId="164" fontId="3" fillId="7" borderId="2" applyAlignment="1" pivotButton="0" quotePrefix="0" xfId="0">
      <alignment horizontal="right" vertical="center"/>
    </xf>
    <xf numFmtId="0" fontId="11" fillId="6" borderId="2" applyAlignment="1" pivotButton="0" quotePrefix="0" xfId="0">
      <alignment vertical="center" wrapText="1"/>
    </xf>
    <xf numFmtId="164" fontId="3" fillId="3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center" vertical="center"/>
    </xf>
    <xf numFmtId="0" fontId="11" fillId="7" borderId="2" applyAlignment="1" pivotButton="0" quotePrefix="0" xfId="0">
      <alignment vertical="center" wrapText="1"/>
    </xf>
    <xf numFmtId="0" fontId="19" fillId="0" borderId="0" pivotButton="0" quotePrefix="0" xfId="0"/>
    <xf numFmtId="0" fontId="4" fillId="0" borderId="0" pivotButton="0" quotePrefix="0" xfId="0"/>
    <xf numFmtId="0" fontId="9" fillId="5" borderId="2" applyAlignment="1" pivotButton="0" quotePrefix="0" xfId="0">
      <alignment horizontal="left" vertical="center" indent="1"/>
    </xf>
    <xf numFmtId="0" fontId="20" fillId="6" borderId="2" applyAlignment="1" pivotButton="0" quotePrefix="0" xfId="0">
      <alignment vertical="center" wrapText="1"/>
    </xf>
    <xf numFmtId="0" fontId="20" fillId="7" borderId="2" applyAlignment="1" pivotButton="0" quotePrefix="0" xfId="0">
      <alignment vertical="center" wrapText="1"/>
    </xf>
    <xf numFmtId="164" fontId="15" fillId="7" borderId="2" applyAlignment="1" pivotButton="0" quotePrefix="0" xfId="0">
      <alignment horizontal="right" vertical="center"/>
    </xf>
    <xf numFmtId="0" fontId="0" fillId="0" borderId="5" pivotButton="0" quotePrefix="0" xfId="0"/>
    <xf numFmtId="0" fontId="3" fillId="0" borderId="1" applyAlignment="1" pivotButton="0" quotePrefix="0" xfId="0">
      <alignment vertical="center"/>
    </xf>
    <xf numFmtId="0" fontId="0" fillId="0" borderId="1" pivotButton="0" quotePrefix="0" xfId="0"/>
    <xf numFmtId="164" fontId="6" fillId="4" borderId="2" applyAlignment="1" pivotButton="0" quotePrefix="0" xfId="0">
      <alignment horizontal="right" vertical="center"/>
    </xf>
    <xf numFmtId="0" fontId="4" fillId="0" borderId="0" applyAlignment="1" pivotButton="0" quotePrefix="0" xfId="0">
      <alignment vertical="center"/>
    </xf>
    <xf numFmtId="0" fontId="0" fillId="0" borderId="0" pivotButton="0" quotePrefix="0" xfId="0"/>
    <xf numFmtId="0" fontId="18" fillId="3" borderId="2" applyAlignment="1" pivotButton="0" quotePrefix="0" xfId="0">
      <alignment horizontal="center" vertical="center"/>
    </xf>
    <xf numFmtId="0" fontId="0" fillId="0" borderId="4" pivotButton="0" quotePrefix="0" xfId="0"/>
    <xf numFmtId="164" fontId="10" fillId="7" borderId="2" applyAlignment="1" pivotButton="0" quotePrefix="0" xfId="0">
      <alignment horizontal="right" vertical="center"/>
    </xf>
    <xf numFmtId="0" fontId="9" fillId="5" borderId="3" applyAlignment="1" pivotButton="0" quotePrefix="0" xfId="0">
      <alignment horizontal="center" vertical="center"/>
    </xf>
    <xf numFmtId="0" fontId="0" fillId="0" borderId="6" pivotButton="0" quotePrefix="0" xfId="0"/>
    <xf numFmtId="164" fontId="10" fillId="6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0" fontId="14" fillId="7" borderId="2" applyAlignment="1" pivotButton="0" quotePrefix="0" xfId="0">
      <alignment vertical="center"/>
    </xf>
    <xf numFmtId="165" fontId="5" fillId="3" borderId="2" applyAlignment="1" pivotButton="0" quotePrefix="0" xfId="0">
      <alignment horizontal="right" vertical="center"/>
    </xf>
    <xf numFmtId="164" fontId="13" fillId="7" borderId="2" applyAlignment="1" pivotButton="0" quotePrefix="0" xfId="0">
      <alignment horizontal="right" vertical="center"/>
    </xf>
    <xf numFmtId="164" fontId="8" fillId="7" borderId="2" applyAlignment="1" pivotButton="0" quotePrefix="0" xfId="0">
      <alignment horizontal="right" vertical="center"/>
    </xf>
    <xf numFmtId="0" fontId="21" fillId="0" borderId="0" applyAlignment="1" pivotButton="0" quotePrefix="0" xfId="0">
      <alignment vertical="center"/>
    </xf>
    <xf numFmtId="0" fontId="7" fillId="5" borderId="2" applyAlignment="1" pivotButton="0" quotePrefix="0" xfId="0">
      <alignment vertical="center"/>
    </xf>
    <xf numFmtId="164" fontId="13" fillId="6" borderId="2" applyAlignment="1" pivotButton="0" quotePrefix="0" xfId="0">
      <alignment horizontal="right"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8" fillId="5" borderId="2" applyAlignment="1" pivotButton="0" quotePrefix="0" xfId="0">
      <alignment horizontal="right" vertical="center"/>
    </xf>
    <xf numFmtId="0" fontId="10" fillId="3" borderId="2" applyAlignment="1" pivotButton="0" quotePrefix="0" xfId="0">
      <alignment horizontal="right" vertical="center"/>
    </xf>
    <xf numFmtId="164" fontId="12" fillId="3" borderId="2" applyAlignment="1" pivotButton="0" quotePrefix="0" xfId="0">
      <alignment horizontal="right" vertical="center"/>
    </xf>
    <xf numFmtId="164" fontId="5" fillId="3" borderId="2" applyAlignment="1" pivotButton="0" quotePrefix="0" xfId="0">
      <alignment horizontal="right" vertical="center"/>
    </xf>
    <xf numFmtId="0" fontId="16" fillId="5" borderId="2" applyAlignment="1" pivotButton="0" quotePrefix="0" xfId="0">
      <alignment horizontal="left" vertical="center" indent="1"/>
    </xf>
    <xf numFmtId="166" fontId="17" fillId="5" borderId="2" applyAlignment="1" pivotButton="0" quotePrefix="0" xfId="0">
      <alignment horizontal="right" vertical="center" indent="1"/>
    </xf>
    <xf numFmtId="167" fontId="6" fillId="4" borderId="2" applyAlignment="1" pivotButton="0" quotePrefix="0" xfId="0">
      <alignment horizontal="right" vertical="center"/>
    </xf>
    <xf numFmtId="0" fontId="3" fillId="0" borderId="0" applyAlignment="1" pivotButton="0" quotePrefix="0" xfId="0">
      <alignment vertical="center" wrapText="1"/>
    </xf>
    <xf numFmtId="0" fontId="3" fillId="3" borderId="2" applyAlignment="1" pivotButton="0" quotePrefix="0" xfId="0">
      <alignment vertical="top" wrapText="1"/>
    </xf>
    <xf numFmtId="0" fontId="5" fillId="0" borderId="0" pivotButton="0" quotePrefix="0" xfId="0"/>
    <xf numFmtId="167" fontId="6" fillId="4" borderId="2" applyAlignment="1" pivotButton="0" quotePrefix="0" xfId="0">
      <alignment horizontal="right" vertical="center"/>
    </xf>
    <xf numFmtId="165" fontId="5" fillId="3" borderId="2" applyAlignment="1" pivotButton="0" quotePrefix="0" xfId="0">
      <alignment horizontal="right" vertical="center"/>
    </xf>
    <xf numFmtId="166" fontId="17" fillId="5" borderId="2" applyAlignment="1" pivotButton="0" quotePrefix="0" xfId="0">
      <alignment horizontal="right" vertical="center" indent="1"/>
    </xf>
  </cellXfs>
  <cellStyles count="1">
    <cellStyle name="Normal" xfId="0" builtinId="0"/>
  </cellStyles>
  <dxfs count="1">
    <dxf>
      <font>
        <name val="Calibri"/>
        <i val="1"/>
        <color rgb="FFB8B6B0"/>
        <sz val="12"/>
      </font>
      <fill>
        <patternFill patternType="solid">
          <fgColor rgb="FFEFEDE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F50"/>
  <sheetViews>
    <sheetView showGridLines="0" tabSelected="1" topLeftCell="A8" zoomScale="80" zoomScaleNormal="80" workbookViewId="0">
      <selection activeCell="E11" sqref="E11:F11"/>
    </sheetView>
  </sheetViews>
  <sheetFormatPr baseColWidth="10" defaultColWidth="8.83203125" defaultRowHeight="15"/>
  <cols>
    <col width="2" customWidth="1" style="23" min="1" max="1"/>
    <col width="36" customWidth="1" style="23" min="2" max="2"/>
    <col width="14" customWidth="1" style="23" min="3" max="4"/>
    <col width="16" customWidth="1" style="23" min="5" max="6"/>
    <col width="2" customWidth="1" style="23" min="7" max="7"/>
  </cols>
  <sheetData>
    <row r="1" ht="14" customHeight="1" s="23"/>
    <row r="2" ht="38" customHeight="1" s="23">
      <c r="B2" s="38" t="inlineStr">
        <is>
          <t>TribeQonf 2026 — Your Value Calculator</t>
        </is>
      </c>
    </row>
    <row r="3" ht="3" customHeight="1" s="23">
      <c r="B3" s="1" t="n"/>
      <c r="C3" s="1" t="n"/>
      <c r="D3" s="1" t="n"/>
      <c r="E3" s="1" t="n"/>
      <c r="F3" s="1" t="n"/>
    </row>
    <row r="5" ht="22" customHeight="1" s="23">
      <c r="B5" s="35" t="inlineStr">
        <is>
          <t>1. EVENT</t>
        </is>
      </c>
    </row>
    <row r="6" ht="32" customHeight="1" s="23">
      <c r="B6" s="47" t="inlineStr">
        <is>
          <t>July 10–11, 2026 · The Leela Bhartiya City, Bengaluru · 20+ sessions, single track · 1,000+ attendees · Lifetime recordings</t>
        </is>
      </c>
    </row>
    <row r="7" ht="22" customHeight="1" s="23">
      <c r="B7" s="22" t="inlineStr">
        <is>
          <t>Early Bird: ₹8,999 (2-day) · ₹5,299 (1-day) · excl. 18% GST · 93/200 seats left</t>
        </is>
      </c>
    </row>
    <row r="9" ht="22" customHeight="1" s="23">
      <c r="B9" s="35" t="inlineStr">
        <is>
          <t>2. YOUR COST  ·  fill the orange cells · grey = auto / locked</t>
        </is>
      </c>
    </row>
    <row r="10" ht="22" customHeight="1" s="23">
      <c r="B10" s="19" t="inlineStr">
        <is>
          <t>Pass type - SELECT THIS FIELD</t>
        </is>
      </c>
      <c r="C10" s="20" t="n"/>
      <c r="D10" s="20" t="n"/>
      <c r="E10" s="30" t="inlineStr">
        <is>
          <t>2-Day Pass</t>
        </is>
      </c>
      <c r="F10" s="18" t="n"/>
    </row>
    <row r="11" ht="22" customHeight="1" s="23">
      <c r="B11" s="19" t="inlineStr">
        <is>
          <t>Manager+ title? - SELECT THIS FIELD</t>
        </is>
      </c>
      <c r="C11" s="20" t="n"/>
      <c r="D11" s="20" t="n"/>
      <c r="E11" s="30" t="inlineStr">
        <is>
          <t>Yes</t>
        </is>
      </c>
      <c r="F11" s="18" t="n"/>
    </row>
    <row r="12" ht="22" customHeight="1" s="23">
      <c r="B12" s="19" t="inlineStr">
        <is>
          <t>Ticket</t>
        </is>
      </c>
      <c r="C12" s="20" t="n"/>
      <c r="D12" s="20" t="n"/>
      <c r="E12" s="21">
        <f>IF(E10="2-Day Pass",7626,4491)</f>
        <v/>
      </c>
      <c r="F12" s="18" t="n"/>
    </row>
    <row r="13" ht="22" customHeight="1" s="23">
      <c r="B13" s="19" t="inlineStr">
        <is>
          <t>+ 18% GST</t>
        </is>
      </c>
      <c r="C13" s="20" t="n"/>
      <c r="D13" s="20" t="n"/>
      <c r="E13" s="21">
        <f>E12*0.18</f>
        <v/>
      </c>
      <c r="F13" s="18" t="n"/>
    </row>
    <row r="14" ht="22" customHeight="1" s="23">
      <c r="B14" s="19" t="inlineStr">
        <is>
          <t>Travelling from outside Bengaluru? - SELECT THIS FIELD</t>
        </is>
      </c>
      <c r="C14" s="20" t="n"/>
      <c r="D14" s="20" t="n"/>
      <c r="E14" s="30" t="inlineStr">
        <is>
          <t>Yes</t>
        </is>
      </c>
      <c r="F14" s="18" t="n"/>
    </row>
    <row r="15" ht="22" customHeight="1" s="23">
      <c r="B15" s="19" t="inlineStr">
        <is>
          <t>Travel cost (round trip) - FILL THIS FIELD</t>
        </is>
      </c>
      <c r="C15" s="20" t="n"/>
      <c r="D15" s="20" t="n"/>
      <c r="E15" s="43">
        <f>IF(E14="Yes",10000,0)</f>
        <v/>
      </c>
      <c r="F15" s="18" t="n"/>
    </row>
    <row r="16" ht="22" customHeight="1" s="23">
      <c r="B16" s="19" t="inlineStr">
        <is>
          <t>Nights</t>
        </is>
      </c>
      <c r="C16" s="20" t="n"/>
      <c r="D16" s="20" t="n"/>
      <c r="E16" s="50">
        <f>IF(E14="Yes",IF(E10="2-Day Pass",2,1),0)</f>
        <v/>
      </c>
      <c r="F16" s="18" t="n"/>
    </row>
    <row r="17" ht="22" customHeight="1" s="23">
      <c r="B17" s="19" t="inlineStr">
        <is>
          <t>₹ per night (hotel tier) - SELECT THIS FIELD</t>
        </is>
      </c>
      <c r="C17" s="20" t="n"/>
      <c r="D17" s="20" t="n"/>
      <c r="E17" s="51" t="inlineStr">
        <is>
          <t>₹2500</t>
        </is>
      </c>
      <c r="F17" s="18" t="n"/>
    </row>
    <row r="18" ht="22" customHeight="1" s="23">
      <c r="B18" s="19" t="inlineStr">
        <is>
          <t>Stay</t>
        </is>
      </c>
      <c r="C18" s="20" t="n"/>
      <c r="D18" s="20" t="n"/>
      <c r="E18" s="21">
        <f>E16*VALUE(SUBSTITUTE(SUBSTITUTE(E17,"₹",""),",",""))</f>
        <v/>
      </c>
      <c r="F18" s="18" t="n"/>
    </row>
    <row r="19" ht="30" customHeight="1" s="23">
      <c r="B19" s="36" t="inlineStr">
        <is>
          <t>TOTAL COST</t>
        </is>
      </c>
      <c r="C19" s="25" t="n"/>
      <c r="D19" s="18" t="n"/>
      <c r="E19" s="40">
        <f>E12+E13+IF(E14="Yes",E15+E18,0)</f>
        <v/>
      </c>
      <c r="F19" s="18" t="n"/>
    </row>
    <row r="21" ht="22" customHeight="1" s="23">
      <c r="B21" s="35" t="inlineStr">
        <is>
          <t>3. WHAT YOU GET</t>
        </is>
      </c>
    </row>
    <row r="22" ht="22" customHeight="1" s="23">
      <c r="B22" s="2" t="inlineStr">
        <is>
          <t>Item</t>
        </is>
      </c>
      <c r="C22" s="27" t="inlineStr">
        <is>
          <t>2-Day</t>
        </is>
      </c>
      <c r="D22" s="27" t="inlineStr">
        <is>
          <t>1-Day</t>
        </is>
      </c>
      <c r="E22" s="27" t="inlineStr">
        <is>
          <t>Yours</t>
        </is>
      </c>
      <c r="F22" s="28" t="n"/>
    </row>
    <row r="23" ht="32" customHeight="1" s="23">
      <c r="B23" s="15" t="inlineStr">
        <is>
          <t>Live conference experience: 20+ sessions from sought-after thought-leaders</t>
        </is>
      </c>
      <c r="C23" s="5" t="n">
        <v>20000</v>
      </c>
      <c r="D23" s="5" t="n">
        <v>10000</v>
      </c>
      <c r="E23" s="29">
        <f>IF(E10="2-Day Pass",C23,D23)</f>
        <v/>
      </c>
      <c r="F23" s="18" t="n"/>
    </row>
    <row r="24" ht="22" customHeight="1" s="23">
      <c r="B24" s="16" t="inlineStr">
        <is>
          <t>Lifetime session recordings</t>
        </is>
      </c>
      <c r="C24" s="7" t="n">
        <v>3000</v>
      </c>
      <c r="D24" s="7" t="n">
        <v>1500</v>
      </c>
      <c r="E24" s="26">
        <f>IF(E10="2-Day Pass",C24,D24)</f>
        <v/>
      </c>
      <c r="F24" s="18" t="n"/>
    </row>
    <row r="25" ht="22" customHeight="1" s="23">
      <c r="B25" s="4" t="inlineStr">
        <is>
          <t>Speaker decks (post-event)</t>
        </is>
      </c>
      <c r="C25" s="5" t="n">
        <v>3000</v>
      </c>
      <c r="D25" s="5" t="n">
        <v>1500</v>
      </c>
      <c r="E25" s="29">
        <f>IF(E10="2-Day Pass",C25,D25)</f>
        <v/>
      </c>
      <c r="F25" s="18" t="n"/>
    </row>
    <row r="26" ht="22" customHeight="1" s="23">
      <c r="B26" s="16" t="inlineStr">
        <is>
          <t>Lunch + tea/coffee at The Leela</t>
        </is>
      </c>
      <c r="C26" s="7" t="n">
        <v>7000</v>
      </c>
      <c r="D26" s="7" t="n">
        <v>3500</v>
      </c>
      <c r="E26" s="26">
        <f>IF(E10="2-Day Pass",C26,D26)</f>
        <v/>
      </c>
      <c r="F26" s="18" t="n"/>
    </row>
    <row r="27" ht="22" customHeight="1" s="23">
      <c r="B27" s="4" t="inlineStr">
        <is>
          <t>Welcome kit + Swags/Goodies</t>
        </is>
      </c>
      <c r="C27" s="5" t="n">
        <v>1500</v>
      </c>
      <c r="D27" s="5" t="n">
        <v>1500</v>
      </c>
      <c r="E27" s="29">
        <f>IF(E10="2-Day Pass",C27,D27)</f>
        <v/>
      </c>
      <c r="F27" s="18" t="n"/>
    </row>
    <row r="28" ht="22" customHeight="1" s="23">
      <c r="B28" s="6" t="inlineStr">
        <is>
          <t>Sitewide coupon — thetesttribe.com</t>
        </is>
      </c>
      <c r="C28" s="7" t="n">
        <v>1999</v>
      </c>
      <c r="D28" s="7" t="n">
        <v>999</v>
      </c>
      <c r="E28" s="26">
        <f>IF(E10="2-Day Pass",C28,D28)</f>
        <v/>
      </c>
      <c r="F28" s="18" t="n"/>
    </row>
    <row r="29" ht="22" customHeight="1" s="23">
      <c r="B29" s="8" t="inlineStr">
        <is>
          <t>Leadership Lounge (Manager+ only)</t>
        </is>
      </c>
      <c r="C29" s="5" t="n">
        <v>4000</v>
      </c>
      <c r="D29" s="5" t="n">
        <v>2000</v>
      </c>
      <c r="E29" s="29">
        <f>IF(E11="Yes",IF(E10="2-Day Pass",C29,D29),0)</f>
        <v/>
      </c>
      <c r="F29" s="18" t="n"/>
    </row>
    <row r="30" ht="24" customHeight="1" s="23">
      <c r="B30" s="41" t="inlineStr">
        <is>
          <t>FLOOR VALUE</t>
        </is>
      </c>
      <c r="C30" s="25" t="n"/>
      <c r="D30" s="18" t="n"/>
      <c r="E30" s="42">
        <f>SUM(E23:E29)</f>
        <v/>
      </c>
      <c r="F30" s="18" t="n"/>
    </row>
    <row r="32" ht="22" customHeight="1" s="23">
      <c r="B32" s="35" t="inlineStr">
        <is>
          <t>4. WHAT YOU PURSUE  (Yes = counts at 50%, the honest middle)</t>
        </is>
      </c>
    </row>
    <row r="33" ht="22" customHeight="1" s="23">
      <c r="B33" s="2" t="inlineStr">
        <is>
          <t>Goal</t>
        </is>
      </c>
      <c r="C33" s="27" t="inlineStr">
        <is>
          <t>Anchor</t>
        </is>
      </c>
      <c r="D33" s="27" t="inlineStr">
        <is>
          <t>Pursue?</t>
        </is>
      </c>
      <c r="E33" s="27" t="inlineStr">
        <is>
          <t>Expected</t>
        </is>
      </c>
      <c r="F33" s="28" t="n"/>
    </row>
    <row r="34" ht="22" customHeight="1" s="23">
      <c r="B34" s="4" t="inlineStr">
        <is>
          <t>Go deeper on AI in testing</t>
        </is>
      </c>
      <c r="C34" s="9">
        <f>IF(E10="2-Day Pass",12000,8000)</f>
        <v/>
      </c>
      <c r="D34" s="10" t="str">
        <v>Yes</v>
      </c>
      <c r="E34" s="37">
        <f>IF(D34="Yes",C34*0.5*1,0)</f>
        <v/>
      </c>
      <c r="F34" s="18" t="n"/>
    </row>
    <row r="35" ht="22" customHeight="1" s="23">
      <c r="B35" s="6" t="inlineStr">
        <is>
          <t>Get clarity on career direction</t>
        </is>
      </c>
      <c r="C35" s="9">
        <f>IF(E10="2-Day Pass",18000,18000)</f>
        <v/>
      </c>
      <c r="D35" s="10">
        <f>IF(E11="Yes","No","Yes")</f>
        <v/>
      </c>
      <c r="E35" s="33">
        <f>IF(D35="Yes",C35*0.5*1,0)</f>
        <v/>
      </c>
      <c r="F35" s="18" t="n"/>
    </row>
    <row r="36" ht="22" customHeight="1" s="23">
      <c r="B36" s="4" t="inlineStr">
        <is>
          <t>Open new job conversations</t>
        </is>
      </c>
      <c r="C36" s="9">
        <f>IF(E10="2-Day Pass",20000,20000)</f>
        <v/>
      </c>
      <c r="D36" s="10">
        <f>IF(E11="Yes","No","Yes")</f>
        <v/>
      </c>
      <c r="E36" s="37">
        <f>IF(D36="Yes",C36*0.5*1,0)</f>
        <v/>
      </c>
      <c r="F36" s="18" t="n"/>
    </row>
    <row r="37" ht="22" customHeight="1" s="23">
      <c r="B37" s="6" t="inlineStr">
        <is>
          <t>Get mentored by senior people</t>
        </is>
      </c>
      <c r="C37" s="9">
        <f>IF(E10="2-Day Pass",8000,5000)</f>
        <v/>
      </c>
      <c r="D37" s="10">
        <f>IF(E11="Yes","No","Yes")</f>
        <v/>
      </c>
      <c r="E37" s="33">
        <f>IF(D37="Yes",C37*0.5*1,0)</f>
        <v/>
      </c>
      <c r="F37" s="18" t="n"/>
    </row>
    <row r="38" ht="22" customHeight="1" s="23">
      <c r="B38" s="4" t="inlineStr">
        <is>
          <t>Build a peer network</t>
        </is>
      </c>
      <c r="C38" s="9">
        <f>IF(E10="2-Day Pass",5000,3000)</f>
        <v/>
      </c>
      <c r="D38" s="10">
        <f>IF(E11="Yes","Yes","Yes")</f>
        <v/>
      </c>
      <c r="E38" s="37">
        <f>IF(D38="Yes",C38*0.5*1,0)</f>
        <v/>
      </c>
      <c r="F38" s="18" t="n"/>
    </row>
    <row r="39" ht="22" customHeight="1" s="23">
      <c r="B39" s="11" t="inlineStr">
        <is>
          <t>Hire QA talent (Manager+ only)</t>
        </is>
      </c>
      <c r="C39" s="9">
        <f>IF(E10="2-Day Pass",25000,15000)</f>
        <v/>
      </c>
      <c r="D39" s="10">
        <f>IF(E11="Yes","Yes","No")</f>
        <v/>
      </c>
      <c r="E39" s="33">
        <f>IF(D39="Yes",C39*0.5*IF(E11="Yes",1,0),0)</f>
        <v/>
      </c>
      <c r="F39" s="18" t="n"/>
    </row>
    <row r="40" ht="24" customHeight="1" s="23">
      <c r="B40" s="41" t="inlineStr">
        <is>
          <t>UPSIDE</t>
        </is>
      </c>
      <c r="C40" s="25" t="n"/>
      <c r="D40" s="18" t="n"/>
      <c r="E40" s="42">
        <f>SUM(E34:E39)</f>
        <v/>
      </c>
      <c r="F40" s="18" t="n"/>
    </row>
    <row r="42" ht="22" customHeight="1" s="23">
      <c r="B42" s="39" t="inlineStr">
        <is>
          <t>5. RESULT</t>
        </is>
      </c>
    </row>
    <row r="43" ht="26" customHeight="1" s="23">
      <c r="B43" s="31" t="inlineStr">
        <is>
          <t>Total Value</t>
        </is>
      </c>
      <c r="C43" s="25" t="n"/>
      <c r="D43" s="18" t="n"/>
      <c r="E43" s="17">
        <f>(SUM(E23:E29)+SUM(E34:E39))</f>
        <v/>
      </c>
      <c r="F43" s="18" t="n"/>
    </row>
    <row r="44" ht="26" customHeight="1" s="23">
      <c r="B44" s="31" t="inlineStr">
        <is>
          <t>Total Cost</t>
        </is>
      </c>
      <c r="C44" s="25" t="n"/>
      <c r="D44" s="18" t="n"/>
      <c r="E44" s="34">
        <f>E19</f>
        <v/>
      </c>
      <c r="F44" s="18" t="n"/>
    </row>
    <row r="45" ht="44" customHeight="1" s="23">
      <c r="B45" s="44" t="inlineStr">
        <is>
          <t>ROI</t>
        </is>
      </c>
      <c r="C45" s="25" t="n"/>
      <c r="D45" s="18" t="n"/>
      <c r="E45" s="52">
        <f>IF(E19&gt;0,(SUM(E23:E29)+SUM(E34:E39))/E19,0)</f>
        <v/>
      </c>
      <c r="F45" s="18" t="n"/>
    </row>
    <row r="47" ht="32" customHeight="1" s="23">
      <c r="B47" s="24">
        <f>IF(E45&gt;=3,"Strong value — book it.",IF(E45&gt;=2,"Solid value — worth the trip.",IF(E45&gt;=1.5,"Worth it.","Worth it on floor alone. Pursue 2–3 goals to lift further.")))</f>
        <v/>
      </c>
      <c r="C47" s="25" t="n"/>
      <c r="D47" s="25" t="n"/>
      <c r="E47" s="25" t="n"/>
      <c r="F47" s="18" t="n"/>
    </row>
    <row r="49" ht="18" customHeight="1" s="23">
      <c r="B49" s="39" t="inlineStr">
        <is>
          <t>MANAGER-READY ONE-LINER</t>
        </is>
      </c>
    </row>
    <row r="50" ht="56" customHeight="1" s="23">
      <c r="B50" s="48">
        <f>"TribeQonf 2026 ("&amp;E10&amp;", July 10–11, Bengaluru). Cost ₹"&amp;TEXT(E19,"#,##0")&amp;". Expected value ₹"&amp;TEXT((SUM(E23:E29)+SUM(E34:E39)),"#,##0")&amp;". ROI "&amp;TEXT(E45,"0.0")&amp;"x. Booking Early Bird also saves ₹"&amp;TEXT(IF(E10="2-Day Pass",14999-8999,7499-5299),"#,##0")&amp;" vs the Final tier."</f>
        <v/>
      </c>
      <c r="C50" s="25" t="n"/>
      <c r="D50" s="25" t="n"/>
      <c r="E50" s="25" t="n"/>
      <c r="F50" s="18" t="n"/>
    </row>
  </sheetData>
  <mergeCells count="56">
    <mergeCell ref="E43:F43"/>
    <mergeCell ref="B11:D11"/>
    <mergeCell ref="E12:F12"/>
    <mergeCell ref="B7:F7"/>
    <mergeCell ref="B14:D14"/>
    <mergeCell ref="B47:F47"/>
    <mergeCell ref="E24:F24"/>
    <mergeCell ref="E33:F33"/>
    <mergeCell ref="B17:D17"/>
    <mergeCell ref="B13:D13"/>
    <mergeCell ref="E23:F23"/>
    <mergeCell ref="E14:F14"/>
    <mergeCell ref="B44:D44"/>
    <mergeCell ref="E17:F17"/>
    <mergeCell ref="E39:F39"/>
    <mergeCell ref="E44:F44"/>
    <mergeCell ref="B21:F21"/>
    <mergeCell ref="E35:F35"/>
    <mergeCell ref="B10:D10"/>
    <mergeCell ref="B19:D19"/>
    <mergeCell ref="E38:F38"/>
    <mergeCell ref="B2:F2"/>
    <mergeCell ref="E10:F10"/>
    <mergeCell ref="E29:F29"/>
    <mergeCell ref="B42:F42"/>
    <mergeCell ref="E19:F19"/>
    <mergeCell ref="B40:D40"/>
    <mergeCell ref="E28:F28"/>
    <mergeCell ref="E13:F13"/>
    <mergeCell ref="B30:D30"/>
    <mergeCell ref="B15:D15"/>
    <mergeCell ref="E40:F40"/>
    <mergeCell ref="E34:F34"/>
    <mergeCell ref="E30:F30"/>
    <mergeCell ref="E15:F15"/>
    <mergeCell ref="B45:D45"/>
    <mergeCell ref="E11:F11"/>
    <mergeCell ref="E27:F27"/>
    <mergeCell ref="E45:F45"/>
    <mergeCell ref="E36:F36"/>
    <mergeCell ref="B12:D12"/>
    <mergeCell ref="E26:F26"/>
    <mergeCell ref="B9:F9"/>
    <mergeCell ref="B16:D16"/>
    <mergeCell ref="B49:F49"/>
    <mergeCell ref="B6:F6"/>
    <mergeCell ref="E16:F16"/>
    <mergeCell ref="E25:F25"/>
    <mergeCell ref="B5:F5"/>
    <mergeCell ref="B18:D18"/>
    <mergeCell ref="E37:F37"/>
    <mergeCell ref="E22:F22"/>
    <mergeCell ref="B43:D43"/>
    <mergeCell ref="B32:F32"/>
    <mergeCell ref="B50:F50"/>
    <mergeCell ref="E18:F18"/>
  </mergeCells>
  <conditionalFormatting sqref="E17">
    <cfRule type="expression" priority="1" dxfId="0">
      <formula>E14="No"</formula>
    </cfRule>
  </conditionalFormatting>
  <dataValidations count="3">
    <dataValidation sqref="E10" showDropDown="0" showInputMessage="0" showErrorMessage="0" allowBlank="0" type="list">
      <formula1>"2-Day Pass,1-Day Pass"</formula1>
    </dataValidation>
    <dataValidation sqref="D34:D39 E11 E14" showDropDown="0" showInputMessage="0" showErrorMessage="0" allowBlank="0" type="list">
      <formula1>"Yes,No"</formula1>
    </dataValidation>
    <dataValidation sqref="E17" showDropDown="0" showInputMessage="0" showErrorMessage="0" allowBlank="0" type="list">
      <formula1>"₹2500,₹4000,₹6000,₹8000,₹10000"</formula1>
    </dataValidation>
  </dataValidations>
  <pageMargins left="0.3" right="0.3" top="0.4" bottom="0.4" header="0.5" footer="0.5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10" defaultColWidth="8.83203125" defaultRowHeight="15"/>
  <cols>
    <col width="2" customWidth="1" style="23" min="1" max="1"/>
    <col width="42" customWidth="1" style="23" min="2" max="2"/>
    <col width="70" customWidth="1" style="23" min="3" max="3"/>
  </cols>
  <sheetData>
    <row r="2" ht="28" customHeight="1" s="23">
      <c r="B2" s="12" t="inlineStr">
        <is>
          <t>How the value numbers were anchored</t>
        </is>
      </c>
    </row>
    <row r="3" ht="22" customHeight="1" s="23">
      <c r="B3" s="13" t="inlineStr">
        <is>
          <t>Every value in the main calculator was set against a real-world comparable. Override anything you disagree with.</t>
        </is>
      </c>
    </row>
    <row r="5" ht="24" customHeight="1" s="23">
      <c r="B5" s="49" t="inlineStr">
        <is>
          <t>FLOOR — what you definitely get</t>
        </is>
      </c>
    </row>
    <row r="6" ht="22" customHeight="1" s="23">
      <c r="B6" s="14" t="inlineStr">
        <is>
          <t>Item</t>
        </is>
      </c>
      <c r="C6" s="14" t="inlineStr">
        <is>
          <t>Anchor</t>
        </is>
      </c>
    </row>
    <row r="7" ht="36" customHeight="1" s="23">
      <c r="B7" s="4" t="inlineStr">
        <is>
          <t>Live conference — 20+ sessions, single track</t>
        </is>
      </c>
      <c r="C7" s="4" t="inlineStr">
        <is>
          <t>Comparable 2-day expert training (ISTQB Advanced, AI-for-Testers, Selenium): ₹15–35K. ₹18K conservative.</t>
        </is>
      </c>
    </row>
    <row r="8" ht="36" customHeight="1" s="23">
      <c r="B8" s="6" t="inlineStr">
        <is>
          <t>Lifetime recordings</t>
        </is>
      </c>
      <c r="C8" s="6" t="inlineStr">
        <is>
          <t>Coursera Plus annual ₹3,990 · LinkedIn Learning annual ₹2,000.</t>
        </is>
      </c>
    </row>
    <row r="9" ht="36" customHeight="1" s="23">
      <c r="B9" s="4" t="inlineStr">
        <is>
          <t>Speaker decks (post-event)</t>
        </is>
      </c>
      <c r="C9" s="4" t="inlineStr">
        <is>
          <t>Curated reference set across 20+ sessions — frameworks, code samples, citations. Useful for revisit and team sharing.</t>
        </is>
      </c>
    </row>
    <row r="10" ht="36" customHeight="1" s="23">
      <c r="B10" s="6" t="inlineStr">
        <is>
          <t>Lunch + tea/coffee at The Leela</t>
        </is>
      </c>
      <c r="C10" s="6" t="inlineStr">
        <is>
          <t>Leela banquet ≈ ₹3,500/day for lunch + breaks.</t>
        </is>
      </c>
    </row>
    <row r="11" ht="36" customHeight="1" s="23">
      <c r="B11" s="4" t="inlineStr">
        <is>
          <t>Welcome kit</t>
        </is>
      </c>
      <c r="C11" s="4" t="inlineStr">
        <is>
          <t>Conservative branded swag retail.</t>
        </is>
      </c>
    </row>
    <row r="12" ht="36" customHeight="1" s="23">
      <c r="B12" s="6" t="inlineStr">
        <is>
          <t>Sitewide coupon — thetesttribe.com</t>
        </is>
      </c>
      <c r="C12" s="6" t="inlineStr">
        <is>
          <t>Direct credit toward any course or product on thetesttribe.com — not a discount %, actual cash equivalent.</t>
        </is>
      </c>
    </row>
    <row r="13" ht="36" customHeight="1" s="23">
      <c r="B13" s="4" t="inlineStr">
        <is>
          <t>Leadership Lounge (Manager+ only)</t>
        </is>
      </c>
      <c r="C13" s="4" t="inlineStr">
        <is>
          <t>Closed-door exec networking event in Bengaluru: ₹3–8K. ₹2K conservative.</t>
        </is>
      </c>
    </row>
    <row r="15" ht="24" customHeight="1" s="23">
      <c r="B15" s="49" t="inlineStr">
        <is>
          <t>GOALS — what you might pursue</t>
        </is>
      </c>
    </row>
    <row r="16" ht="22" customHeight="1" s="23">
      <c r="B16" s="14" t="inlineStr">
        <is>
          <t>Goal</t>
        </is>
      </c>
      <c r="C16" s="14" t="inlineStr">
        <is>
          <t>Anchor</t>
        </is>
      </c>
    </row>
    <row r="17" ht="36" customHeight="1" s="23">
      <c r="B17" s="4" t="inlineStr">
        <is>
          <t>Go deeper on AI in testing</t>
        </is>
      </c>
      <c r="C17" s="4" t="inlineStr">
        <is>
          <t>AI-for-testing course or 1:1 expert sessions: ₹8K–20K</t>
        </is>
      </c>
    </row>
    <row r="18" ht="36" customHeight="1" s="23">
      <c r="B18" s="6" t="inlineStr">
        <is>
          <t>Get clarity on career direction</t>
        </is>
      </c>
      <c r="C18" s="6" t="inlineStr">
        <is>
          <t>Career coaching package: ₹15K–25K</t>
        </is>
      </c>
    </row>
    <row r="19" ht="36" customHeight="1" s="23">
      <c r="B19" s="4" t="inlineStr">
        <is>
          <t>Open new job conversations</t>
        </is>
      </c>
      <c r="C19" s="4" t="inlineStr">
        <is>
          <t>LinkedIn Premium + 1 month recruiter outreach: ₹15K–40K</t>
        </is>
      </c>
    </row>
    <row r="20" ht="36" customHeight="1" s="23">
      <c r="B20" s="6" t="inlineStr">
        <is>
          <t>Get mentored by senior people</t>
        </is>
      </c>
      <c r="C20" s="6" t="inlineStr">
        <is>
          <t>2–3 hrs Topmate / MentorCruise with Director+: ₹5K–15K</t>
        </is>
      </c>
    </row>
    <row r="21" ht="36" customHeight="1" s="23">
      <c r="B21" s="4" t="inlineStr">
        <is>
          <t>Build a peer network</t>
        </is>
      </c>
      <c r="C21" s="4" t="inlineStr">
        <is>
          <t>10–15 quality coffee chats: ₹3K–8K</t>
        </is>
      </c>
    </row>
    <row r="22" ht="36" customHeight="1" s="23">
      <c r="B22" s="6" t="inlineStr">
        <is>
          <t>Hire QA talent (Manager+ only)</t>
        </is>
      </c>
      <c r="C22" s="6" t="inlineStr">
        <is>
          <t>1 month LinkedIn Recruiter + one lead: ₹15K–60K</t>
        </is>
      </c>
    </row>
  </sheetData>
  <mergeCells count="2">
    <mergeCell ref="B5:C5"/>
    <mergeCell ref="B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2026-05-14T05:23:39Z</dcterms:created>
  <dcterms:modified xsi:type="dcterms:W3CDTF">2026-05-14T06:35:59Z</dcterms:modified>
  <cp:lastModifiedBy>Mahesh Chikane</cp:lastModifiedBy>
</cp:coreProperties>
</file>